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-580" yWindow="0" windowWidth="24240" windowHeight="10160"/>
  </bookViews>
  <sheets>
    <sheet name="Miete" sheetId="1" r:id="rId1"/>
  </sheets>
  <definedNames>
    <definedName name="_xlnm._FilterDatabase" localSheetId="0" hidden="1">Miete!$A$10:$D$13</definedName>
    <definedName name="_xlnm.Print_Area" localSheetId="0">Miete!$A$1:$D$29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D7" i="1"/>
  <c r="D8" i="1"/>
  <c r="D12" i="1"/>
  <c r="D11" i="1"/>
  <c r="D13" i="1"/>
  <c r="D16" i="1"/>
  <c r="D23" i="1"/>
  <c r="D24" i="1"/>
  <c r="D25" i="1"/>
  <c r="D26" i="1"/>
  <c r="D27" i="1"/>
  <c r="D21" i="1"/>
  <c r="D29" i="1"/>
</calcChain>
</file>

<file path=xl/sharedStrings.xml><?xml version="1.0" encoding="utf-8"?>
<sst xmlns="http://schemas.openxmlformats.org/spreadsheetml/2006/main" count="49" uniqueCount="47">
  <si>
    <t>Amortisation chart for</t>
  </si>
  <si>
    <t>Standgerät 8000 SB</t>
  </si>
  <si>
    <t>Tischgerät 8000 SB</t>
  </si>
  <si>
    <t>Need for 1 liter Juice = approx.</t>
  </si>
  <si>
    <t>kg oranges</t>
  </si>
  <si>
    <t>Standgerät 8000 XB</t>
  </si>
  <si>
    <t>= per portion</t>
  </si>
  <si>
    <t>liter</t>
  </si>
  <si>
    <t>Tischgerät 8000 XB</t>
  </si>
  <si>
    <t>Standgerät 7000 XB</t>
  </si>
  <si>
    <t>Sale price per portion</t>
  </si>
  <si>
    <t>Tischgerät 7000 XB</t>
  </si>
  <si>
    <t>%</t>
  </si>
  <si>
    <t>Standgerät 6000 XB</t>
  </si>
  <si>
    <t>- minus costs of fruits</t>
  </si>
  <si>
    <t>Tischgerät 6000 XB</t>
  </si>
  <si>
    <t>= profit per portion</t>
  </si>
  <si>
    <t>Standgerät 6000 XB-AS</t>
  </si>
  <si>
    <t>Tischgerät 6000 XB-AS</t>
  </si>
  <si>
    <t>Sales per day</t>
  </si>
  <si>
    <t>portions</t>
  </si>
  <si>
    <t>Fantastic M/AS</t>
  </si>
  <si>
    <t>= Net profit per day</t>
  </si>
  <si>
    <t>Fantastic M/SB</t>
  </si>
  <si>
    <t>Number of days until amortisation</t>
  </si>
  <si>
    <t>Profit per week</t>
  </si>
  <si>
    <t>days</t>
  </si>
  <si>
    <t>Total Profit duration of contract</t>
  </si>
  <si>
    <t xml:space="preserve">Net Profit 1st year </t>
  </si>
  <si>
    <t>Net Profit 2nd year</t>
  </si>
  <si>
    <t>Net Profit 3rd year</t>
  </si>
  <si>
    <t>months</t>
  </si>
  <si>
    <t>Net Profit per month (profit per month minus monthly fee)</t>
  </si>
  <si>
    <t>15</t>
  </si>
  <si>
    <t>3</t>
  </si>
  <si>
    <t xml:space="preserve">- minus GST </t>
  </si>
  <si>
    <t>.25</t>
  </si>
  <si>
    <t>7</t>
  </si>
  <si>
    <t>Price per kg fruits Ø  (estimate yearly average, see notes)</t>
  </si>
  <si>
    <t>NOTES:</t>
  </si>
  <si>
    <t>Recommended List Price (RRP) $6900.00 including GST</t>
  </si>
  <si>
    <t>Monthly rental fee $219.03 (claim back the GST  $28.57)</t>
  </si>
  <si>
    <r>
      <rPr>
        <b/>
        <sz val="9"/>
        <rFont val="Arial"/>
      </rPr>
      <t>Avarage cost of ORANGES (from T&amp;G)</t>
    </r>
    <r>
      <rPr>
        <sz val="9"/>
        <rFont val="Arial"/>
      </rPr>
      <t xml:space="preserve">
"Imported season dec – apr, we do import good volumes from Ausy
NZ season covers the rest of the year.
A huge amount of factors go into average season cost, to much to give you a fully accurate figure. Factors include fruit size (8 of these) country of origin (3) NZ geographic area (3) tag/quality level (you can use a cheaper lower grade when its available as you don’t need the skin looking 100% like shelf produce) to name a few factors.
To give you a rough scale for the whole season anywhere from 50c kg to $2.20kg. We only work in wholesale prices which are less gst.
NZ season will be cheaper I would say the bulk of the supply season would sit between 80c and $1.50. Its all related to demand and supply and growing conditions which can't be predicted accurately far out. Over supply of tag2’s could see the price go to 40c but a shortage could easily mean they are $1. On the other hand to much imported gear could see us selling these at $1kg instead of $2"
Steve Higgs
Auckland Sales Manager
Turners &amp; Growers Ltd.</t>
    </r>
  </si>
  <si>
    <t>36 month rental Citrocasa REVOLUTION</t>
  </si>
  <si>
    <t>Cost is based on special introductory price of $6210.00 including GST</t>
  </si>
  <si>
    <r>
      <rPr>
        <b/>
        <sz val="9"/>
        <color rgb="FFFF0000"/>
        <rFont val="Arial"/>
      </rPr>
      <t>*</t>
    </r>
    <r>
      <rPr>
        <b/>
        <sz val="9"/>
        <rFont val="Arial"/>
      </rPr>
      <t xml:space="preserve"> Contract Period: 36 months </t>
    </r>
    <r>
      <rPr>
        <sz val="9"/>
        <rFont val="Arial"/>
      </rPr>
      <t xml:space="preserve">
</t>
    </r>
    <r>
      <rPr>
        <b/>
        <sz val="9"/>
        <color rgb="FFFF0000"/>
        <rFont val="Arial"/>
      </rPr>
      <t>*</t>
    </r>
    <r>
      <rPr>
        <b/>
        <sz val="9"/>
        <rFont val="Arial"/>
      </rPr>
      <t xml:space="preserve">  Warranty: 36 months, except for front cover and wear parts  (peel remover, screws for pressing-system, pressing-units, front cover nuts, knife), downfall and damage through vandalism  
</t>
    </r>
    <r>
      <rPr>
        <b/>
        <sz val="9"/>
        <color rgb="FFFF0000"/>
        <rFont val="Arial"/>
      </rPr>
      <t>*</t>
    </r>
    <r>
      <rPr>
        <b/>
        <sz val="9"/>
        <rFont val="Arial"/>
      </rPr>
      <t xml:space="preserve"> Payment: monthly advance payment with debit order 
</t>
    </r>
    <r>
      <rPr>
        <b/>
        <sz val="9"/>
        <color rgb="FFFF0000"/>
        <rFont val="Arial"/>
      </rPr>
      <t>*</t>
    </r>
    <r>
      <rPr>
        <b/>
        <sz val="9"/>
        <rFont val="Arial"/>
      </rPr>
      <t xml:space="preserve"> After end of contract: new contract and new juicer or option of purchase with respectively return of juicer 
</t>
    </r>
    <r>
      <rPr>
        <b/>
        <sz val="10"/>
        <rFont val="Arial"/>
        <family val="2"/>
      </rPr>
      <t>Other Options</t>
    </r>
    <r>
      <rPr>
        <b/>
        <sz val="9"/>
        <rFont val="Arial"/>
      </rPr>
      <t xml:space="preserve">
</t>
    </r>
    <r>
      <rPr>
        <b/>
        <sz val="9"/>
        <color rgb="FFFF0000"/>
        <rFont val="Arial"/>
      </rPr>
      <t>•</t>
    </r>
    <r>
      <rPr>
        <b/>
        <sz val="9"/>
        <rFont val="Arial"/>
      </rPr>
      <t xml:space="preserve">  12 to 60 months r Rental or Lease to Own options are available from EFL
</t>
    </r>
    <r>
      <rPr>
        <b/>
        <sz val="9"/>
        <color rgb="FFFF0000"/>
        <rFont val="Arial"/>
      </rPr>
      <t>•</t>
    </r>
    <r>
      <rPr>
        <b/>
        <sz val="9"/>
        <rFont val="Arial"/>
      </rPr>
      <t xml:space="preserve">  Try before you buy with Silver Cheff
</t>
    </r>
  </si>
  <si>
    <r>
      <t xml:space="preserve"> Just enter your estimates </t>
    </r>
    <r>
      <rPr>
        <sz val="10"/>
        <color rgb="FFFF6600"/>
        <rFont val="Arial"/>
      </rPr>
      <t>(in red)</t>
    </r>
    <r>
      <rPr>
        <sz val="10"/>
        <rFont val="Arial"/>
      </rPr>
      <t xml:space="preserve"> for the price of fruit, the juice portion (eg 0.25) the sale price per portion, portions per day, odays per week    Excell will find potential Net Profit per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</si>
</sst>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&quot;€&quot;\ #,##0.00"/>
    <numFmt numFmtId="166" formatCode="#,##0\ &quot;days&quot;"/>
    <numFmt numFmtId="167" formatCode="[$$-1409]#,##0.00"/>
  </numFmts>
  <fonts count="18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</font>
    <font>
      <b/>
      <i/>
      <sz val="12"/>
      <name val="Arial"/>
    </font>
    <font>
      <b/>
      <sz val="9"/>
      <name val="Arial"/>
    </font>
    <font>
      <b/>
      <sz val="9"/>
      <color rgb="FFFF0000"/>
      <name val="Arial"/>
    </font>
    <font>
      <b/>
      <sz val="14"/>
      <color rgb="FFFF0000"/>
      <name val="Arial"/>
    </font>
    <font>
      <sz val="10"/>
      <color rgb="FFFF6600"/>
      <name val="Arial"/>
    </font>
    <font>
      <b/>
      <sz val="14"/>
      <color rgb="FFFF66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E1"/>
        <bgColor indexed="64"/>
      </patternFill>
    </fill>
    <fill>
      <patternFill patternType="solid">
        <fgColor rgb="FFFFFDE1"/>
        <bgColor indexed="2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49" fontId="0" fillId="0" borderId="0" xfId="0" applyNumberFormat="1" applyBorder="1"/>
    <xf numFmtId="49" fontId="2" fillId="0" borderId="0" xfId="0" applyNumberFormat="1" applyFont="1" applyBorder="1" applyAlignment="1">
      <alignment vertical="center"/>
    </xf>
    <xf numFmtId="0" fontId="3" fillId="0" borderId="0" xfId="0" applyFont="1"/>
    <xf numFmtId="49" fontId="2" fillId="0" borderId="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49" fontId="4" fillId="3" borderId="4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5" fillId="3" borderId="0" xfId="0" applyFont="1" applyFill="1"/>
    <xf numFmtId="49" fontId="2" fillId="3" borderId="4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4" fillId="3" borderId="0" xfId="0" applyFont="1" applyFill="1"/>
    <xf numFmtId="49" fontId="2" fillId="3" borderId="7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165" fontId="4" fillId="3" borderId="0" xfId="0" applyNumberFormat="1" applyFont="1" applyFill="1"/>
    <xf numFmtId="49" fontId="4" fillId="3" borderId="7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7" xfId="0" applyNumberFormat="1" applyBorder="1"/>
    <xf numFmtId="0" fontId="4" fillId="2" borderId="5" xfId="0" applyNumberFormat="1" applyFont="1" applyFill="1" applyBorder="1" applyAlignment="1">
      <alignment vertical="center"/>
    </xf>
    <xf numFmtId="167" fontId="0" fillId="0" borderId="0" xfId="0" applyNumberFormat="1" applyBorder="1"/>
    <xf numFmtId="167" fontId="2" fillId="3" borderId="8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4" fillId="3" borderId="6" xfId="0" applyNumberFormat="1" applyFont="1" applyFill="1" applyBorder="1" applyAlignment="1">
      <alignment vertical="center"/>
    </xf>
    <xf numFmtId="167" fontId="2" fillId="3" borderId="6" xfId="0" applyNumberFormat="1" applyFont="1" applyFill="1" applyBorder="1" applyAlignment="1">
      <alignment vertical="center"/>
    </xf>
    <xf numFmtId="167" fontId="6" fillId="3" borderId="8" xfId="1" applyNumberFormat="1" applyFont="1" applyFill="1" applyBorder="1" applyAlignment="1">
      <alignment horizontal="right" vertical="center" wrapText="1"/>
    </xf>
    <xf numFmtId="167" fontId="4" fillId="2" borderId="6" xfId="0" applyNumberFormat="1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vertical="center"/>
    </xf>
    <xf numFmtId="167" fontId="0" fillId="0" borderId="8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9" fontId="1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4" borderId="4" xfId="0" applyNumberFormat="1" applyFont="1" applyFill="1" applyBorder="1" applyAlignment="1">
      <alignment vertical="center"/>
    </xf>
    <xf numFmtId="2" fontId="2" fillId="4" borderId="5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vertical="center"/>
    </xf>
    <xf numFmtId="167" fontId="2" fillId="4" borderId="3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166" fontId="2" fillId="4" borderId="11" xfId="0" applyNumberFormat="1" applyFont="1" applyFill="1" applyBorder="1" applyAlignment="1">
      <alignment horizontal="right" vertical="center"/>
    </xf>
    <xf numFmtId="49" fontId="4" fillId="4" borderId="7" xfId="0" applyNumberFormat="1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vertical="center"/>
    </xf>
    <xf numFmtId="167" fontId="6" fillId="4" borderId="8" xfId="0" applyNumberFormat="1" applyFont="1" applyFill="1" applyBorder="1" applyAlignment="1">
      <alignment horizontal="right" vertical="center" wrapText="1"/>
    </xf>
    <xf numFmtId="0" fontId="4" fillId="4" borderId="0" xfId="0" applyFont="1" applyFill="1"/>
    <xf numFmtId="49" fontId="2" fillId="4" borderId="7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167" fontId="15" fillId="5" borderId="3" xfId="0" applyNumberFormat="1" applyFont="1" applyFill="1" applyBorder="1" applyAlignment="1">
      <alignment vertical="top"/>
    </xf>
    <xf numFmtId="167" fontId="17" fillId="4" borderId="3" xfId="0" applyNumberFormat="1" applyFont="1" applyFill="1" applyBorder="1" applyAlignment="1">
      <alignment vertical="center"/>
    </xf>
    <xf numFmtId="167" fontId="2" fillId="4" borderId="11" xfId="0" applyNumberFormat="1" applyFont="1" applyFill="1" applyBorder="1" applyAlignment="1">
      <alignment horizontal="right" vertic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1441450</xdr:colOff>
      <xdr:row>1</xdr:row>
      <xdr:rowOff>28575</xdr:rowOff>
    </xdr:to>
    <xdr:pic>
      <xdr:nvPicPr>
        <xdr:cNvPr id="2" name="Picture 3" descr="citrocasa logo neu august 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0"/>
          <a:ext cx="1647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G7" sqref="G7:K16"/>
    </sheetView>
  </sheetViews>
  <sheetFormatPr baseColWidth="10" defaultRowHeight="12" x14ac:dyDescent="0"/>
  <cols>
    <col min="1" max="1" width="33.33203125" style="23" customWidth="1"/>
    <col min="2" max="2" width="6.6640625" style="1" customWidth="1"/>
    <col min="3" max="3" width="15.33203125" style="1" customWidth="1"/>
    <col min="4" max="4" width="20" style="33" customWidth="1"/>
    <col min="5" max="5" width="3.5" customWidth="1"/>
    <col min="6" max="6" width="0" hidden="1" customWidth="1"/>
    <col min="9" max="9" width="4.33203125" customWidth="1"/>
    <col min="10" max="10" width="32" customWidth="1"/>
  </cols>
  <sheetData>
    <row r="1" spans="1:13" ht="60" customHeight="1">
      <c r="A1" s="1"/>
      <c r="D1" s="25"/>
    </row>
    <row r="2" spans="1:13" ht="9.75" customHeight="1">
      <c r="A2" s="1"/>
      <c r="D2" s="25"/>
    </row>
    <row r="3" spans="1:13" ht="20.25" customHeight="1">
      <c r="A3" s="42" t="s">
        <v>0</v>
      </c>
      <c r="B3" s="43"/>
      <c r="C3" s="43"/>
      <c r="D3" s="44"/>
      <c r="G3" s="36" t="s">
        <v>39</v>
      </c>
      <c r="H3" s="34"/>
      <c r="I3" s="34"/>
      <c r="J3" s="34"/>
      <c r="K3" s="34"/>
      <c r="L3" s="34"/>
      <c r="M3" s="34"/>
    </row>
    <row r="4" spans="1:13" ht="20.25" customHeight="1">
      <c r="A4" s="45" t="s">
        <v>43</v>
      </c>
      <c r="B4" s="46"/>
      <c r="C4" s="46"/>
      <c r="D4" s="47"/>
      <c r="G4" s="37" t="s">
        <v>46</v>
      </c>
      <c r="H4" s="37"/>
      <c r="I4" s="37"/>
      <c r="J4" s="37"/>
      <c r="K4" s="37"/>
      <c r="L4" s="34"/>
      <c r="M4" s="34"/>
    </row>
    <row r="5" spans="1:13" ht="20.25" customHeight="1">
      <c r="A5" s="2"/>
      <c r="B5" s="2"/>
      <c r="C5" s="2"/>
      <c r="D5" s="25"/>
      <c r="F5" s="3" t="s">
        <v>1</v>
      </c>
      <c r="G5" s="37"/>
      <c r="H5" s="37"/>
      <c r="I5" s="37"/>
      <c r="J5" s="37"/>
      <c r="K5" s="37"/>
      <c r="L5" s="34"/>
      <c r="M5" s="34"/>
    </row>
    <row r="6" spans="1:13" ht="22.5" customHeight="1">
      <c r="A6" s="71" t="s">
        <v>38</v>
      </c>
      <c r="B6" s="72"/>
      <c r="C6" s="72"/>
      <c r="D6" s="73">
        <v>1.5</v>
      </c>
      <c r="F6" s="3" t="s">
        <v>2</v>
      </c>
      <c r="G6" s="36" t="s">
        <v>40</v>
      </c>
      <c r="H6" s="34"/>
      <c r="I6" s="34"/>
      <c r="J6" s="34"/>
      <c r="K6" s="34"/>
      <c r="L6" s="34"/>
      <c r="M6" s="34"/>
    </row>
    <row r="7" spans="1:13" s="6" customFormat="1" ht="22.5" customHeight="1">
      <c r="A7" s="4" t="s">
        <v>3</v>
      </c>
      <c r="B7" s="5" t="s">
        <v>34</v>
      </c>
      <c r="C7" s="2" t="s">
        <v>4</v>
      </c>
      <c r="D7" s="26">
        <f>D6*B7</f>
        <v>4.5</v>
      </c>
      <c r="F7" s="6" t="s">
        <v>5</v>
      </c>
      <c r="G7" s="38" t="s">
        <v>45</v>
      </c>
      <c r="H7" s="37"/>
      <c r="I7" s="37"/>
      <c r="J7" s="37"/>
      <c r="K7" s="37"/>
      <c r="L7" s="34"/>
      <c r="M7" s="34"/>
    </row>
    <row r="8" spans="1:13" s="6" customFormat="1" ht="22.5" customHeight="1">
      <c r="A8" s="49" t="s">
        <v>6</v>
      </c>
      <c r="B8" s="50" t="str">
        <f>B10</f>
        <v>.25</v>
      </c>
      <c r="C8" s="51" t="s">
        <v>7</v>
      </c>
      <c r="D8" s="52">
        <f>D7*B8</f>
        <v>1.125</v>
      </c>
      <c r="F8" s="6" t="s">
        <v>8</v>
      </c>
      <c r="G8" s="37"/>
      <c r="H8" s="37"/>
      <c r="I8" s="37"/>
      <c r="J8" s="37"/>
      <c r="K8" s="37"/>
      <c r="L8" s="34"/>
      <c r="M8" s="34"/>
    </row>
    <row r="9" spans="1:13" s="6" customFormat="1" ht="22.5" customHeight="1">
      <c r="A9" s="2"/>
      <c r="B9" s="2"/>
      <c r="C9" s="2"/>
      <c r="D9" s="27"/>
      <c r="F9" s="6" t="s">
        <v>9</v>
      </c>
      <c r="G9" s="37"/>
      <c r="H9" s="37"/>
      <c r="I9" s="37"/>
      <c r="J9" s="37"/>
      <c r="K9" s="37"/>
      <c r="L9" s="34"/>
      <c r="M9" s="34"/>
    </row>
    <row r="10" spans="1:13" s="7" customFormat="1" ht="22.5" customHeight="1">
      <c r="A10" s="53" t="s">
        <v>10</v>
      </c>
      <c r="B10" s="54" t="s">
        <v>36</v>
      </c>
      <c r="C10" s="55" t="s">
        <v>7</v>
      </c>
      <c r="D10" s="74">
        <v>4.25</v>
      </c>
      <c r="F10" s="7" t="s">
        <v>11</v>
      </c>
      <c r="G10" s="37"/>
      <c r="H10" s="37"/>
      <c r="I10" s="37"/>
      <c r="J10" s="37"/>
      <c r="K10" s="37"/>
      <c r="L10" s="34"/>
      <c r="M10" s="34"/>
    </row>
    <row r="11" spans="1:13" s="6" customFormat="1" ht="22.5" customHeight="1">
      <c r="A11" s="4" t="s">
        <v>35</v>
      </c>
      <c r="B11" s="5" t="s">
        <v>33</v>
      </c>
      <c r="C11" s="2" t="s">
        <v>12</v>
      </c>
      <c r="D11" s="26">
        <f>D10*B11/(100+B11)</f>
        <v>0.55434782608695654</v>
      </c>
      <c r="F11" s="6" t="s">
        <v>13</v>
      </c>
      <c r="G11" s="37"/>
      <c r="H11" s="37"/>
      <c r="I11" s="37"/>
      <c r="J11" s="37"/>
      <c r="K11" s="37"/>
      <c r="L11" s="34"/>
      <c r="M11" s="34"/>
    </row>
    <row r="12" spans="1:13" s="6" customFormat="1" ht="22.5" customHeight="1">
      <c r="A12" s="68" t="s">
        <v>14</v>
      </c>
      <c r="B12" s="69"/>
      <c r="C12" s="69"/>
      <c r="D12" s="70">
        <f>D8</f>
        <v>1.125</v>
      </c>
      <c r="F12" s="6" t="s">
        <v>15</v>
      </c>
      <c r="G12" s="37"/>
      <c r="H12" s="37"/>
      <c r="I12" s="37"/>
      <c r="J12" s="37"/>
      <c r="K12" s="37"/>
      <c r="L12" s="34"/>
      <c r="M12" s="34"/>
    </row>
    <row r="13" spans="1:13" s="6" customFormat="1" ht="22.5" customHeight="1">
      <c r="A13" s="8" t="s">
        <v>16</v>
      </c>
      <c r="B13" s="9"/>
      <c r="C13" s="9"/>
      <c r="D13" s="28">
        <f>D10-D11-D12</f>
        <v>2.5706521739130435</v>
      </c>
      <c r="E13" s="10"/>
      <c r="F13" s="6" t="s">
        <v>17</v>
      </c>
      <c r="G13" s="37"/>
      <c r="H13" s="37"/>
      <c r="I13" s="37"/>
      <c r="J13" s="37"/>
      <c r="K13" s="37"/>
      <c r="L13" s="34"/>
      <c r="M13" s="34"/>
    </row>
    <row r="14" spans="1:13" s="6" customFormat="1" ht="22.5" customHeight="1">
      <c r="A14" s="2"/>
      <c r="B14" s="2"/>
      <c r="C14" s="2"/>
      <c r="D14" s="27"/>
      <c r="F14" s="6" t="s">
        <v>18</v>
      </c>
      <c r="G14" s="37"/>
      <c r="H14" s="37"/>
      <c r="I14" s="37"/>
      <c r="J14" s="37"/>
      <c r="K14" s="37"/>
      <c r="L14" s="34"/>
      <c r="M14" s="34"/>
    </row>
    <row r="15" spans="1:13" s="7" customFormat="1" ht="22.5" customHeight="1">
      <c r="A15" s="57" t="s">
        <v>19</v>
      </c>
      <c r="B15" s="54" t="s">
        <v>33</v>
      </c>
      <c r="C15" s="55" t="s">
        <v>20</v>
      </c>
      <c r="D15" s="56"/>
      <c r="F15" s="7" t="s">
        <v>21</v>
      </c>
      <c r="G15" s="37"/>
      <c r="H15" s="37"/>
      <c r="I15" s="37"/>
      <c r="J15" s="37"/>
      <c r="K15" s="37"/>
      <c r="L15" s="34"/>
      <c r="M15" s="34"/>
    </row>
    <row r="16" spans="1:13" s="6" customFormat="1" ht="22.5" customHeight="1">
      <c r="A16" s="11" t="s">
        <v>22</v>
      </c>
      <c r="B16" s="12"/>
      <c r="C16" s="12"/>
      <c r="D16" s="29">
        <f>D13*B15+B229</f>
        <v>38.559782608695649</v>
      </c>
      <c r="F16" s="6" t="s">
        <v>23</v>
      </c>
      <c r="G16" s="37"/>
      <c r="H16" s="37"/>
      <c r="I16" s="37"/>
      <c r="J16" s="37"/>
      <c r="K16" s="37"/>
      <c r="L16" s="34"/>
      <c r="M16" s="34"/>
    </row>
    <row r="17" spans="1:13" s="6" customFormat="1" ht="27" customHeight="1">
      <c r="A17" s="39" t="s">
        <v>44</v>
      </c>
      <c r="B17" s="40"/>
      <c r="C17" s="40"/>
      <c r="D17" s="40"/>
      <c r="G17" s="38" t="s">
        <v>42</v>
      </c>
      <c r="H17" s="48"/>
      <c r="I17" s="48"/>
      <c r="J17" s="48"/>
      <c r="K17" s="48"/>
      <c r="L17" s="34"/>
      <c r="M17" s="34"/>
    </row>
    <row r="18" spans="1:13" s="6" customFormat="1" ht="19" customHeight="1">
      <c r="A18" s="41"/>
      <c r="B18" s="41"/>
      <c r="C18" s="41"/>
      <c r="D18" s="41"/>
      <c r="G18" s="48"/>
      <c r="H18" s="48"/>
      <c r="I18" s="48"/>
      <c r="J18" s="48"/>
      <c r="K18" s="48"/>
      <c r="L18" s="34"/>
      <c r="M18" s="34"/>
    </row>
    <row r="19" spans="1:13" s="7" customFormat="1" ht="22.5" customHeight="1">
      <c r="A19" s="58" t="s">
        <v>41</v>
      </c>
      <c r="B19" s="59"/>
      <c r="C19" s="60"/>
      <c r="D19" s="75">
        <v>190.46</v>
      </c>
      <c r="G19" s="48"/>
      <c r="H19" s="48"/>
      <c r="I19" s="48"/>
      <c r="J19" s="48"/>
      <c r="K19" s="48"/>
      <c r="L19" s="34"/>
      <c r="M19" s="34"/>
    </row>
    <row r="20" spans="1:13" s="6" customFormat="1" ht="22.5" customHeight="1">
      <c r="A20" s="2"/>
      <c r="B20" s="2"/>
      <c r="C20" s="2"/>
      <c r="D20" s="27"/>
      <c r="G20" s="48"/>
      <c r="H20" s="48"/>
      <c r="I20" s="48"/>
      <c r="J20" s="48"/>
      <c r="K20" s="48"/>
      <c r="L20" s="34"/>
      <c r="M20" s="34"/>
    </row>
    <row r="21" spans="1:13" s="7" customFormat="1" ht="22.5" customHeight="1">
      <c r="A21" s="61" t="s">
        <v>24</v>
      </c>
      <c r="B21" s="62"/>
      <c r="C21" s="62"/>
      <c r="D21" s="63">
        <f>D19/D16</f>
        <v>4.9393431994362231</v>
      </c>
      <c r="G21" s="48"/>
      <c r="H21" s="48"/>
      <c r="I21" s="48"/>
      <c r="J21" s="48"/>
      <c r="K21" s="48"/>
      <c r="L21" s="34"/>
      <c r="M21" s="34"/>
    </row>
    <row r="22" spans="1:13" s="6" customFormat="1" ht="22.5" customHeight="1">
      <c r="A22" s="2"/>
      <c r="B22" s="2"/>
      <c r="C22" s="2"/>
      <c r="D22" s="27"/>
      <c r="E22" s="13"/>
      <c r="G22" s="48"/>
      <c r="H22" s="48"/>
      <c r="I22" s="48"/>
      <c r="J22" s="48"/>
      <c r="K22" s="48"/>
      <c r="L22" s="34"/>
      <c r="M22" s="34"/>
    </row>
    <row r="23" spans="1:13" s="7" customFormat="1" ht="22.5" customHeight="1">
      <c r="A23" s="57" t="s">
        <v>25</v>
      </c>
      <c r="B23" s="54" t="s">
        <v>37</v>
      </c>
      <c r="C23" s="55" t="s">
        <v>26</v>
      </c>
      <c r="D23" s="56">
        <f>D16*B23</f>
        <v>269.91847826086956</v>
      </c>
      <c r="G23" s="48"/>
      <c r="H23" s="48"/>
      <c r="I23" s="48"/>
      <c r="J23" s="48"/>
      <c r="K23" s="48"/>
      <c r="L23" s="34"/>
      <c r="M23" s="34"/>
    </row>
    <row r="24" spans="1:13" s="13" customFormat="1" ht="22.5" customHeight="1">
      <c r="A24" s="14" t="s">
        <v>32</v>
      </c>
      <c r="B24" s="15"/>
      <c r="C24" s="16"/>
      <c r="D24" s="26">
        <f>D23*4-D19</f>
        <v>889.21391304347821</v>
      </c>
      <c r="E24" s="17"/>
      <c r="G24" s="48"/>
      <c r="H24" s="48"/>
      <c r="I24" s="48"/>
      <c r="J24" s="48"/>
      <c r="K24" s="48"/>
      <c r="L24" s="34"/>
      <c r="M24" s="34"/>
    </row>
    <row r="25" spans="1:13" s="13" customFormat="1" ht="22.5" customHeight="1">
      <c r="A25" s="64" t="s">
        <v>28</v>
      </c>
      <c r="B25" s="65"/>
      <c r="C25" s="65"/>
      <c r="D25" s="66">
        <f>IF(B29&gt;=12,(D24*12),"")</f>
        <v>10670.566956521739</v>
      </c>
      <c r="E25" s="17"/>
      <c r="G25" s="48"/>
      <c r="H25" s="48"/>
      <c r="I25" s="48"/>
      <c r="J25" s="48"/>
      <c r="K25" s="48"/>
      <c r="L25" s="34"/>
      <c r="M25" s="34"/>
    </row>
    <row r="26" spans="1:13" s="13" customFormat="1" ht="22.5" customHeight="1">
      <c r="A26" s="18" t="s">
        <v>29</v>
      </c>
      <c r="B26" s="19"/>
      <c r="C26" s="19"/>
      <c r="D26" s="30">
        <f>IF(B29&gt;=24,D25,"")</f>
        <v>10670.566956521739</v>
      </c>
      <c r="G26" s="48"/>
      <c r="H26" s="48"/>
      <c r="I26" s="48"/>
      <c r="J26" s="48"/>
      <c r="K26" s="48"/>
      <c r="L26" s="34"/>
      <c r="M26" s="34"/>
    </row>
    <row r="27" spans="1:13" s="13" customFormat="1" ht="22.5" customHeight="1">
      <c r="A27" s="64" t="s">
        <v>30</v>
      </c>
      <c r="B27" s="65"/>
      <c r="C27" s="65"/>
      <c r="D27" s="66">
        <f>IF(B29&gt;=36,(D24*12),"")</f>
        <v>10670.566956521739</v>
      </c>
      <c r="E27" s="67"/>
      <c r="G27" s="48"/>
      <c r="H27" s="48"/>
      <c r="I27" s="48"/>
      <c r="J27" s="48"/>
      <c r="K27" s="48"/>
      <c r="L27" s="34"/>
      <c r="M27" s="34"/>
    </row>
    <row r="28" spans="1:13" s="13" customFormat="1" ht="8" customHeight="1">
      <c r="G28" s="48"/>
      <c r="H28" s="48"/>
      <c r="I28" s="48"/>
      <c r="J28" s="48"/>
      <c r="K28" s="48"/>
      <c r="L28" s="34"/>
      <c r="M28" s="34"/>
    </row>
    <row r="29" spans="1:13" s="13" customFormat="1" ht="22.5" customHeight="1">
      <c r="A29" s="20" t="s">
        <v>27</v>
      </c>
      <c r="B29" s="24">
        <v>36</v>
      </c>
      <c r="C29" s="21" t="s">
        <v>31</v>
      </c>
      <c r="D29" s="31">
        <f>SUM(D25:D27)</f>
        <v>32011.700869565218</v>
      </c>
      <c r="G29" s="48"/>
      <c r="H29" s="48"/>
      <c r="I29" s="48"/>
      <c r="J29" s="48"/>
      <c r="K29" s="48"/>
      <c r="L29" s="34"/>
      <c r="M29" s="34"/>
    </row>
    <row r="30" spans="1:13" s="13" customFormat="1" ht="19.5" customHeight="1">
      <c r="A30" s="22"/>
      <c r="B30" s="22"/>
      <c r="C30" s="22"/>
      <c r="D30" s="32"/>
    </row>
    <row r="31" spans="1:13">
      <c r="G31" s="35"/>
      <c r="H31" s="35"/>
      <c r="I31" s="35"/>
      <c r="J31" s="35"/>
    </row>
    <row r="35" ht="240" customHeight="1"/>
  </sheetData>
  <protectedRanges>
    <protectedRange sqref="B7:B8 D6 D10 B11 B15 D19 B23" name="Bereich8"/>
    <protectedRange sqref="D6 B7:B8 B11 D10 B15 B19:C19" name="Bereich3"/>
    <protectedRange sqref="B7:B8 D6 B11 D10 B15 D19" name="Bereich1"/>
    <protectedRange sqref="B19:C19 B15 B11 B7:B8 D10" name="Bereich2"/>
    <protectedRange sqref="B23" name="Bereich3_1"/>
    <protectedRange sqref="B23" name="Bereich1_1"/>
    <protectedRange sqref="B23" name="Bereich2_1"/>
    <protectedRange sqref="B7:B8 B11 D10 B15 B23 C19" name="Bereich7"/>
    <protectedRange sqref="B29 B23 D19 B15 D10 B11 B7:B8 D6" name="Bereich9"/>
  </protectedRanges>
  <mergeCells count="8">
    <mergeCell ref="A21:C21"/>
    <mergeCell ref="G17:K29"/>
    <mergeCell ref="G4:K5"/>
    <mergeCell ref="G7:K16"/>
    <mergeCell ref="A17:D18"/>
    <mergeCell ref="A3:D3"/>
    <mergeCell ref="A4:D4"/>
    <mergeCell ref="A6:C6"/>
  </mergeCells>
  <phoneticPr fontId="8" type="noConversion"/>
  <dataValidations count="2">
    <dataValidation type="list" allowBlank="1" showInputMessage="1" showErrorMessage="1" sqref="F18">
      <formula1>$F$5:$F$16</formula1>
    </dataValidation>
    <dataValidation type="list" allowBlank="1" showInputMessage="1" showErrorMessage="1" sqref="F7:F8">
      <formula1>$F$7:$F$8</formula1>
    </dataValidation>
  </dataValidations>
  <pageMargins left="1.18" right="0.31" top="1.2600000000000002" bottom="0.98" header="0.51" footer="0.51"/>
  <pageSetup paperSize="9" orientation="portrait"/>
  <headerFooter alignWithMargins="0">
    <oddFooter>&amp;L&amp;K000000_x000D_&amp;R&amp;K000000Date 5.01.2012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Miete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Gerald</cp:lastModifiedBy>
  <cp:lastPrinted>2012-06-17T19:03:34Z</cp:lastPrinted>
  <dcterms:created xsi:type="dcterms:W3CDTF">2010-05-14T09:57:07Z</dcterms:created>
  <dcterms:modified xsi:type="dcterms:W3CDTF">2016-04-09T04:13:10Z</dcterms:modified>
</cp:coreProperties>
</file>